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\\QNAP-NAS-02\gchontow\Documents\Work Documents\"/>
    </mc:Choice>
  </mc:AlternateContent>
  <xr:revisionPtr revIDLastSave="0" documentId="13_ncr:1_{750154F5-E194-4794-9F49-4226B07096E2}" xr6:coauthVersionLast="47" xr6:coauthVersionMax="47" xr10:uidLastSave="{00000000-0000-0000-0000-000000000000}"/>
  <bookViews>
    <workbookView xWindow="-14670" yWindow="630" windowWidth="16410" windowHeight="1318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35" i="1" l="1"/>
  <c r="G33" i="1"/>
  <c r="G29" i="1"/>
  <c r="G34" i="1" l="1"/>
  <c r="B40" i="1"/>
  <c r="B39" i="1"/>
  <c r="B38" i="1"/>
  <c r="B37" i="1"/>
  <c r="G28" i="1"/>
  <c r="G32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0" i="1"/>
  <c r="G9" i="1"/>
  <c r="G8" i="1"/>
  <c r="G11" i="1"/>
  <c r="H11" i="1" s="1"/>
  <c r="G37" i="1" s="1"/>
  <c r="G31" i="1"/>
  <c r="H31" i="1" s="1"/>
  <c r="G30" i="1"/>
  <c r="H30" i="1" s="1"/>
  <c r="H28" i="1" l="1"/>
  <c r="G38" i="1" s="1"/>
  <c r="G39" i="1"/>
  <c r="H39" i="1" s="1"/>
  <c r="G4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Greg Chontow</author>
    <author>Greg</author>
  </authors>
  <commentList>
    <comment ref="D8" authorId="0" shapeId="0" xr:uid="{00000000-0006-0000-0000-000001000000}">
      <text>
        <r>
          <rPr>
            <sz val="9"/>
            <color indexed="81"/>
            <rFont val="Tahoma"/>
            <family val="2"/>
          </rPr>
          <t>Enter total area to be calculated. ie. Total square foot of house or area of breakers it serves</t>
        </r>
      </text>
    </comment>
    <comment ref="D9" authorId="0" shapeId="0" xr:uid="{00000000-0006-0000-0000-000002000000}">
      <text>
        <r>
          <rPr>
            <sz val="9"/>
            <color indexed="81"/>
            <rFont val="Tahoma"/>
            <family val="2"/>
          </rPr>
          <t>Minimum 2 required
as per NEC 210.11(C)(1)
Modify if different</t>
        </r>
      </text>
    </comment>
    <comment ref="E9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Required wattage as per NEC 220.52(A)
</t>
        </r>
      </text>
    </comment>
    <comment ref="D10" authorId="0" shapeId="0" xr:uid="{00000000-0006-0000-0000-000004000000}">
      <text>
        <r>
          <rPr>
            <sz val="9"/>
            <color indexed="81"/>
            <rFont val="Tahoma"/>
            <family val="2"/>
          </rPr>
          <t>Minimum 1 required
as per NEC 210.11(C)(2)
Modify if differenmt</t>
        </r>
      </text>
    </comment>
    <comment ref="E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Required wattage as per NEC 220.52(B)
</t>
        </r>
      </text>
    </comment>
    <comment ref="D1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Fill in quantity in this cell if applicable.
</t>
        </r>
      </text>
    </comment>
    <comment ref="E12" authorId="0" shapeId="0" xr:uid="{00000000-0006-0000-0000-000007000000}">
      <text>
        <r>
          <rPr>
            <sz val="9"/>
            <color indexed="81"/>
            <rFont val="Tahoma"/>
            <family val="2"/>
          </rPr>
          <t>Fill in wattage in cell if applicable.</t>
        </r>
      </text>
    </comment>
    <comment ref="F12" authorId="1" shapeId="0" xr:uid="{00000000-0006-0000-0000-000008000000}">
      <text>
        <r>
          <rPr>
            <sz val="9"/>
            <color indexed="81"/>
            <rFont val="Tahoma"/>
            <family val="2"/>
          </rPr>
          <t>Insert X if load will be managed.  Load will not be calculated.</t>
        </r>
      </text>
    </comment>
    <comment ref="D13" authorId="0" shapeId="0" xr:uid="{00000000-0006-0000-0000-000009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13" authorId="0" shapeId="0" xr:uid="{00000000-0006-0000-0000-00000A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13" authorId="1" shapeId="0" xr:uid="{00000000-0006-0000-0000-00000B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14" authorId="0" shapeId="0" xr:uid="{00000000-0006-0000-0000-00000C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14" authorId="0" shapeId="0" xr:uid="{00000000-0006-0000-0000-00000D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14" authorId="1" shapeId="0" xr:uid="{00000000-0006-0000-0000-00000E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15" authorId="0" shapeId="0" xr:uid="{00000000-0006-0000-0000-00000F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15" authorId="0" shapeId="0" xr:uid="{00000000-0006-0000-0000-000010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15" authorId="1" shapeId="0" xr:uid="{00000000-0006-0000-0000-000011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16" authorId="0" shapeId="0" xr:uid="{00000000-0006-0000-0000-000012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16" authorId="0" shapeId="0" xr:uid="{00000000-0006-0000-0000-000013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16" authorId="1" shapeId="0" xr:uid="{00000000-0006-0000-0000-000014000000}">
      <text>
        <r>
          <rPr>
            <sz val="9"/>
            <color indexed="81"/>
            <rFont val="Tahoma"/>
            <family val="2"/>
          </rPr>
          <t>Insert X if load will be managed.  Load will not be calculated.</t>
        </r>
      </text>
    </comment>
    <comment ref="D17" authorId="0" shapeId="0" xr:uid="{00000000-0006-0000-0000-000015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17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17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18" authorId="0" shapeId="0" xr:uid="{00000000-0006-0000-0000-000018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18" authorId="0" shapeId="0" xr:uid="{00000000-0006-0000-0000-000019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18" authorId="1" shapeId="0" xr:uid="{00000000-0006-0000-0000-00001A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19" authorId="0" shapeId="0" xr:uid="{00000000-0006-0000-0000-00001B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19" authorId="0" shapeId="0" xr:uid="{00000000-0006-0000-0000-00001C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19" authorId="1" shapeId="0" xr:uid="{00000000-0006-0000-0000-00001D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20" authorId="0" shapeId="0" xr:uid="{00000000-0006-0000-0000-00001E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20" authorId="0" shapeId="0" xr:uid="{00000000-0006-0000-0000-00001F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20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21" authorId="0" shapeId="0" xr:uid="{00000000-0006-0000-0000-000021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21" authorId="0" shapeId="0" xr:uid="{00000000-0006-0000-0000-000022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21" authorId="1" shapeId="0" xr:uid="{00000000-0006-0000-0000-000023000000}">
      <text>
        <r>
          <rPr>
            <sz val="9"/>
            <color indexed="81"/>
            <rFont val="Tahoma"/>
            <family val="2"/>
          </rPr>
          <t>Insert X if load will be managed.  Load will not be calculated.</t>
        </r>
      </text>
    </comment>
    <comment ref="D22" authorId="0" shapeId="0" xr:uid="{00000000-0006-0000-0000-000024000000}">
      <text>
        <r>
          <rPr>
            <sz val="9"/>
            <color indexed="81"/>
            <rFont val="Tahoma"/>
            <family val="2"/>
          </rPr>
          <t>Fill in quantity in this cell if applicable.</t>
        </r>
      </text>
    </comment>
    <comment ref="E22" authorId="0" shapeId="0" xr:uid="{00000000-0006-0000-0000-000025000000}">
      <text>
        <r>
          <rPr>
            <sz val="9"/>
            <color indexed="81"/>
            <rFont val="Tahoma"/>
            <family val="2"/>
          </rPr>
          <t xml:space="preserve">Fill in wattage in cell if applicable.
</t>
        </r>
      </text>
    </comment>
    <comment ref="F22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23" authorId="0" shapeId="0" xr:uid="{00000000-0006-0000-0000-000027000000}">
      <text>
        <r>
          <rPr>
            <sz val="9"/>
            <color indexed="81"/>
            <rFont val="Tahoma"/>
            <family val="2"/>
          </rPr>
          <t xml:space="preserve">Fill in quantity in this cell if applicable.
</t>
        </r>
      </text>
    </comment>
    <comment ref="E23" authorId="0" shapeId="0" xr:uid="{00000000-0006-0000-0000-000028000000}">
      <text>
        <r>
          <rPr>
            <sz val="9"/>
            <color indexed="81"/>
            <rFont val="Tahoma"/>
            <family val="2"/>
          </rPr>
          <t>Fill in wattage in cell if applicable.</t>
        </r>
      </text>
    </comment>
    <comment ref="F23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B24" authorId="1" shapeId="0" xr:uid="{00000000-0006-0000-0000-00002A000000}">
      <text>
        <r>
          <rPr>
            <sz val="9"/>
            <color indexed="81"/>
            <rFont val="Tahoma"/>
            <family val="2"/>
          </rPr>
          <t>Insert additional load not listed above here.</t>
        </r>
      </text>
    </comment>
    <comment ref="D24" authorId="1" shapeId="0" xr:uid="{00000000-0006-0000-0000-00002B000000}">
      <text>
        <r>
          <rPr>
            <sz val="9"/>
            <color indexed="81"/>
            <rFont val="Tahoma"/>
            <family val="2"/>
          </rPr>
          <t>Insert quantity of additional load not listed above here.</t>
        </r>
      </text>
    </comment>
    <comment ref="E24" authorId="1" shapeId="0" xr:uid="{00000000-0006-0000-0000-00002C000000}">
      <text>
        <r>
          <rPr>
            <sz val="9"/>
            <color indexed="81"/>
            <rFont val="Tahoma"/>
            <family val="2"/>
          </rPr>
          <t>Insert wattage of additional load not listed above here.</t>
        </r>
      </text>
    </comment>
    <comment ref="F24" authorId="1" shapeId="0" xr:uid="{00000000-0006-0000-0000-00002D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B25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Insert additional load not listed above here.
</t>
        </r>
      </text>
    </comment>
    <comment ref="D25" authorId="0" shapeId="0" xr:uid="{00000000-0006-0000-0000-00002F000000}">
      <text>
        <r>
          <rPr>
            <sz val="9"/>
            <color indexed="81"/>
            <rFont val="Tahoma"/>
            <family val="2"/>
          </rPr>
          <t>Insert quantity of additional load not listed above here.</t>
        </r>
      </text>
    </comment>
    <comment ref="E25" authorId="0" shapeId="0" xr:uid="{00000000-0006-0000-0000-000030000000}">
      <text>
        <r>
          <rPr>
            <sz val="9"/>
            <color indexed="81"/>
            <rFont val="Tahoma"/>
            <family val="2"/>
          </rPr>
          <t>Insert wattage of additional load not listed above here.</t>
        </r>
      </text>
    </comment>
    <comment ref="F25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B26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Insert additional load not listed above here.
</t>
        </r>
      </text>
    </comment>
    <comment ref="D26" authorId="0" shapeId="0" xr:uid="{00000000-0006-0000-0000-000033000000}">
      <text>
        <r>
          <rPr>
            <sz val="9"/>
            <color indexed="81"/>
            <rFont val="Tahoma"/>
            <family val="2"/>
          </rPr>
          <t>Insert quantity of additional load not listed above here.</t>
        </r>
      </text>
    </comment>
    <comment ref="E26" authorId="0" shapeId="0" xr:uid="{00000000-0006-0000-0000-000034000000}">
      <text>
        <r>
          <rPr>
            <sz val="9"/>
            <color indexed="81"/>
            <rFont val="Tahoma"/>
            <family val="2"/>
          </rPr>
          <t>Insert wattage of additional load not listed above here.</t>
        </r>
      </text>
    </comment>
    <comment ref="F26" authorId="1" shapeId="0" xr:uid="{00000000-0006-0000-0000-000035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B27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Insert additional load not listed above here.
</t>
        </r>
      </text>
    </comment>
    <comment ref="D27" authorId="0" shapeId="0" xr:uid="{00000000-0006-0000-0000-000037000000}">
      <text>
        <r>
          <rPr>
            <sz val="9"/>
            <color indexed="81"/>
            <rFont val="Tahoma"/>
            <family val="2"/>
          </rPr>
          <t>Insert quantity of additional load not listed above here.</t>
        </r>
      </text>
    </comment>
    <comment ref="E27" authorId="0" shapeId="0" xr:uid="{00000000-0006-0000-0000-000038000000}">
      <text>
        <r>
          <rPr>
            <sz val="9"/>
            <color indexed="81"/>
            <rFont val="Tahoma"/>
            <family val="2"/>
          </rPr>
          <t>Insert wattage of additional load not listed above here.</t>
        </r>
      </text>
    </comment>
    <comment ref="F27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29" authorId="0" shapeId="0" xr:uid="{00000000-0006-0000-0000-00003A000000}">
      <text>
        <r>
          <rPr>
            <sz val="9"/>
            <color indexed="81"/>
            <rFont val="Tahoma"/>
            <family val="2"/>
          </rPr>
          <t>Insert quantity of Dryer load here.
5 maximum</t>
        </r>
      </text>
    </comment>
    <comment ref="E29" authorId="0" shapeId="0" xr:uid="{00000000-0006-0000-0000-00003B000000}">
      <text>
        <r>
          <rPr>
            <sz val="9"/>
            <color indexed="81"/>
            <rFont val="Tahoma"/>
            <family val="2"/>
          </rPr>
          <t>Insert nameplate wattage of dryer if different.</t>
        </r>
      </text>
    </comment>
    <comment ref="F29" authorId="1" shapeId="0" xr:uid="{00000000-0006-0000-0000-00003C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D30" authorId="0" shapeId="0" xr:uid="{00000000-0006-0000-0000-00003D000000}">
      <text>
        <r>
          <rPr>
            <sz val="9"/>
            <color indexed="81"/>
            <rFont val="Tahoma"/>
            <family val="2"/>
          </rPr>
          <t>Insert quantity of ovens here.
2 Maximum</t>
        </r>
      </text>
    </comment>
    <comment ref="E30" authorId="0" shapeId="0" xr:uid="{00000000-0006-0000-0000-00003E000000}">
      <text>
        <r>
          <rPr>
            <sz val="9"/>
            <color indexed="81"/>
            <rFont val="Tahoma"/>
            <family val="2"/>
          </rPr>
          <t>Insert wattage of load here.</t>
        </r>
      </text>
    </comment>
    <comment ref="F30" authorId="1" shapeId="0" xr:uid="{00000000-0006-0000-0000-00003F000000}">
      <text>
        <r>
          <rPr>
            <sz val="9"/>
            <color indexed="81"/>
            <rFont val="Tahoma"/>
            <family val="2"/>
          </rPr>
          <t>Insert X if load will be managed.  Load will not be calculated.</t>
        </r>
      </text>
    </comment>
    <comment ref="D31" authorId="1" shapeId="0" xr:uid="{00000000-0006-0000-0000-000040000000}">
      <text>
        <r>
          <rPr>
            <sz val="9"/>
            <color indexed="81"/>
            <rFont val="Tahoma"/>
            <family val="2"/>
          </rPr>
          <t>Insert quantity of ranges here.</t>
        </r>
      </text>
    </comment>
    <comment ref="E31" authorId="1" shapeId="0" xr:uid="{00000000-0006-0000-0000-000041000000}">
      <text>
        <r>
          <rPr>
            <sz val="9"/>
            <color indexed="81"/>
            <rFont val="Tahoma"/>
            <family val="2"/>
          </rPr>
          <t>Insert wattage of load here.</t>
        </r>
      </text>
    </comment>
    <comment ref="F31" authorId="1" shapeId="0" xr:uid="{00000000-0006-0000-0000-000042000000}">
      <text>
        <r>
          <rPr>
            <sz val="9"/>
            <color indexed="81"/>
            <rFont val="Tahoma"/>
            <family val="2"/>
          </rPr>
          <t>Insert X if load will be managed.  Load will not be calculated.</t>
        </r>
      </text>
    </comment>
    <comment ref="D32" authorId="0" shapeId="0" xr:uid="{00000000-0006-0000-0000-000043000000}">
      <text>
        <r>
          <rPr>
            <sz val="9"/>
            <color indexed="81"/>
            <rFont val="Tahoma"/>
            <family val="2"/>
          </rPr>
          <t>Insert quantity of equal A/C loads here.</t>
        </r>
      </text>
    </comment>
    <comment ref="E32" authorId="0" shapeId="0" xr:uid="{00000000-0006-0000-0000-000044000000}">
      <text>
        <r>
          <rPr>
            <sz val="9"/>
            <color indexed="81"/>
            <rFont val="Tahoma"/>
            <family val="2"/>
          </rPr>
          <t>Insert wattage of load here.</t>
        </r>
      </text>
    </comment>
    <comment ref="F32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G32" authorId="1" shapeId="0" xr:uid="{00000000-0006-0000-0000-000046000000}">
      <text>
        <r>
          <rPr>
            <sz val="9"/>
            <color indexed="81"/>
            <rFont val="Tahoma"/>
            <family val="2"/>
          </rPr>
          <t>Calculation will include the greater of Air conditioning or heating load</t>
        </r>
      </text>
    </comment>
    <comment ref="D33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Insert quantity of equal A/C loads here.
</t>
        </r>
      </text>
    </comment>
    <comment ref="E33" authorId="1" shapeId="0" xr:uid="{00000000-0006-0000-0000-000048000000}">
      <text>
        <r>
          <rPr>
            <sz val="9"/>
            <color indexed="81"/>
            <rFont val="Tahoma"/>
            <family val="2"/>
          </rPr>
          <t>Insert wattage of load here.</t>
        </r>
      </text>
    </comment>
    <comment ref="F33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Insert X if load will be managed.  Load will not be calculated.
</t>
        </r>
      </text>
    </comment>
    <comment ref="G33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Calculation will include the greater of Air conditioning or heating load
</t>
        </r>
      </text>
    </comment>
    <comment ref="D34" authorId="1" shapeId="0" xr:uid="{00000000-0006-0000-0000-00004B000000}">
      <text>
        <r>
          <rPr>
            <sz val="9"/>
            <color indexed="81"/>
            <rFont val="Tahoma"/>
            <family val="2"/>
          </rPr>
          <t>Insert Quantity of heating units here.</t>
        </r>
      </text>
    </comment>
    <comment ref="E34" authorId="1" shapeId="0" xr:uid="{00000000-0006-0000-0000-00004C000000}">
      <text>
        <r>
          <rPr>
            <sz val="9"/>
            <color indexed="81"/>
            <rFont val="Tahoma"/>
            <family val="2"/>
          </rPr>
          <t>Insert wattage of load here</t>
        </r>
      </text>
    </comment>
    <comment ref="F34" authorId="1" shapeId="0" xr:uid="{00000000-0006-0000-0000-00004D000000}">
      <text>
        <r>
          <rPr>
            <sz val="9"/>
            <color indexed="81"/>
            <rFont val="Tahoma"/>
            <family val="2"/>
          </rPr>
          <t>Insert X if load will be managed.  Load will not be calculated.</t>
        </r>
      </text>
    </comment>
    <comment ref="G34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Calculation will include the greater of Air conditioning or heating load
</t>
        </r>
      </text>
    </comment>
    <comment ref="D35" authorId="0" shapeId="0" xr:uid="{6F30D421-86AA-4079-99A1-6EE71BFD8A9E}">
      <text>
        <r>
          <rPr>
            <sz val="9"/>
            <color indexed="81"/>
            <rFont val="Tahoma"/>
            <family val="2"/>
          </rPr>
          <t>Insert Quantity of EV chargers here</t>
        </r>
      </text>
    </comment>
    <comment ref="E35" authorId="0" shapeId="0" xr:uid="{9B120D2A-34E7-46A7-844B-5AA3EE37EB53}">
      <text>
        <r>
          <rPr>
            <sz val="9"/>
            <color indexed="81"/>
            <rFont val="Tahoma"/>
            <family val="2"/>
          </rPr>
          <t xml:space="preserve">Insert wattage of each EV chargers here </t>
        </r>
      </text>
    </comment>
    <comment ref="F35" authorId="0" shapeId="0" xr:uid="{1A35689B-490B-4DEF-83C7-3DB704313C2B}">
      <text>
        <r>
          <rPr>
            <sz val="9"/>
            <color indexed="81"/>
            <rFont val="Tahoma"/>
            <family val="2"/>
          </rPr>
          <t>Insert X if load will be managed.  Load will not be calculated.</t>
        </r>
      </text>
    </comment>
    <comment ref="H35" authorId="0" shapeId="0" xr:uid="{95A04144-8FFE-432A-AAA9-E2520B8D8302}">
      <text>
        <r>
          <rPr>
            <sz val="9"/>
            <color indexed="81"/>
            <rFont val="Tahoma"/>
            <family val="2"/>
          </rPr>
          <t>Calculation is based on 100% load as per NEC 625.41</t>
        </r>
      </text>
    </comment>
  </commentList>
</comments>
</file>

<file path=xl/sharedStrings.xml><?xml version="1.0" encoding="utf-8"?>
<sst xmlns="http://schemas.openxmlformats.org/spreadsheetml/2006/main" count="51" uniqueCount="51">
  <si>
    <t>STANDARD Load Calculations for Dwelling Units (NEC 220 Part III)</t>
  </si>
  <si>
    <t>Work Site:</t>
  </si>
  <si>
    <t>Block:</t>
  </si>
  <si>
    <t>Lot:</t>
  </si>
  <si>
    <t>Date:</t>
  </si>
  <si>
    <t>Owner in Fee:</t>
  </si>
  <si>
    <t>GENERAL LOADS</t>
  </si>
  <si>
    <t>QTY</t>
  </si>
  <si>
    <r>
      <t xml:space="preserve">RATING </t>
    </r>
    <r>
      <rPr>
        <b/>
        <sz val="8"/>
        <color indexed="8"/>
        <rFont val="Calibri"/>
        <family val="2"/>
      </rPr>
      <t>(watts)</t>
    </r>
  </si>
  <si>
    <t>Managed</t>
  </si>
  <si>
    <r>
      <t xml:space="preserve">TOTAL LOAD </t>
    </r>
    <r>
      <rPr>
        <b/>
        <sz val="8"/>
        <color indexed="8"/>
        <rFont val="Calibri"/>
        <family val="2"/>
      </rPr>
      <t>(watts)</t>
    </r>
  </si>
  <si>
    <t>Lighting and General Use Recepticles</t>
  </si>
  <si>
    <r>
      <t>3va*ft</t>
    </r>
    <r>
      <rPr>
        <sz val="11"/>
        <color indexed="8"/>
        <rFont val="Calibri"/>
        <family val="2"/>
      </rPr>
      <t>²</t>
    </r>
  </si>
  <si>
    <t>Small Appliance Branch Circuits</t>
  </si>
  <si>
    <t>Laundry</t>
  </si>
  <si>
    <r>
      <t xml:space="preserve">General Loads Subtotal </t>
    </r>
    <r>
      <rPr>
        <sz val="11"/>
        <color theme="1"/>
        <rFont val="Calibri"/>
        <family val="2"/>
        <scheme val="minor"/>
      </rPr>
      <t xml:space="preserve">(Derated - </t>
    </r>
    <r>
      <rPr>
        <i/>
        <sz val="11"/>
        <color indexed="8"/>
        <rFont val="Calibri"/>
        <family val="2"/>
      </rPr>
      <t>Article 220.42</t>
    </r>
    <r>
      <rPr>
        <sz val="11"/>
        <color theme="1"/>
        <rFont val="Calibri"/>
        <family val="2"/>
        <scheme val="minor"/>
      </rPr>
      <t>)</t>
    </r>
    <r>
      <rPr>
        <b/>
        <sz val="11"/>
        <color indexed="8"/>
        <rFont val="Calibri"/>
        <family val="2"/>
      </rPr>
      <t>:</t>
    </r>
  </si>
  <si>
    <t>Well Pump</t>
  </si>
  <si>
    <t>Sump Pump</t>
  </si>
  <si>
    <t>Refrigerator</t>
  </si>
  <si>
    <t>Freezer</t>
  </si>
  <si>
    <t>Microwave</t>
  </si>
  <si>
    <t>Dishwasher</t>
  </si>
  <si>
    <t>Disposal</t>
  </si>
  <si>
    <t>Water Heater</t>
  </si>
  <si>
    <t>Garage Door Opener</t>
  </si>
  <si>
    <t>Whirlpool Tub</t>
  </si>
  <si>
    <t>Pool Equipment</t>
  </si>
  <si>
    <t>Air Handler / Furnace</t>
  </si>
  <si>
    <r>
      <t xml:space="preserve">Total Small Appliance loads </t>
    </r>
    <r>
      <rPr>
        <sz val="11"/>
        <color theme="1"/>
        <rFont val="Calibri"/>
        <family val="2"/>
        <scheme val="minor"/>
      </rPr>
      <t xml:space="preserve">(Derated - </t>
    </r>
    <r>
      <rPr>
        <i/>
        <sz val="11"/>
        <color indexed="8"/>
        <rFont val="Calibri"/>
        <family val="2"/>
      </rPr>
      <t>Article 220.53</t>
    </r>
    <r>
      <rPr>
        <sz val="11"/>
        <color theme="1"/>
        <rFont val="Calibri"/>
        <family val="2"/>
        <scheme val="minor"/>
      </rPr>
      <t>)</t>
    </r>
  </si>
  <si>
    <r>
      <rPr>
        <b/>
        <sz val="11"/>
        <color indexed="8"/>
        <rFont val="Calibri"/>
        <family val="2"/>
      </rPr>
      <t>Dryer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(Article 220.54)</t>
    </r>
  </si>
  <si>
    <r>
      <rPr>
        <b/>
        <sz val="11"/>
        <color indexed="8"/>
        <rFont val="Calibri"/>
        <family val="2"/>
      </rPr>
      <t>Oven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(Article 220.55)</t>
    </r>
  </si>
  <si>
    <r>
      <rPr>
        <b/>
        <sz val="11"/>
        <color indexed="8"/>
        <rFont val="Calibri"/>
        <family val="2"/>
      </rPr>
      <t>Range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indexed="8"/>
        <rFont val="Calibri"/>
        <family val="2"/>
      </rPr>
      <t>(Article 220.55)</t>
    </r>
  </si>
  <si>
    <r>
      <t xml:space="preserve">Air Conditioner #1 </t>
    </r>
    <r>
      <rPr>
        <i/>
        <sz val="11"/>
        <color indexed="8"/>
        <rFont val="Calibri"/>
        <family val="2"/>
      </rPr>
      <t>(Article 220.50)</t>
    </r>
  </si>
  <si>
    <r>
      <t xml:space="preserve">Air Conditioner #2 </t>
    </r>
    <r>
      <rPr>
        <i/>
        <sz val="11"/>
        <color indexed="8"/>
        <rFont val="Calibri"/>
        <family val="2"/>
      </rPr>
      <t>(Article 220.50)</t>
    </r>
  </si>
  <si>
    <t>Table 220.55 formula 1 oven</t>
  </si>
  <si>
    <r>
      <rPr>
        <b/>
        <sz val="11"/>
        <color indexed="8"/>
        <rFont val="Calibri"/>
        <family val="2"/>
      </rPr>
      <t>General Loads</t>
    </r>
    <r>
      <rPr>
        <sz val="11"/>
        <color theme="1"/>
        <rFont val="Calibri"/>
        <family val="2"/>
        <scheme val="minor"/>
      </rPr>
      <t xml:space="preserve"> (derated)</t>
    </r>
  </si>
  <si>
    <t>Table 220.55 formula 2 oven</t>
  </si>
  <si>
    <r>
      <rPr>
        <b/>
        <sz val="11"/>
        <color indexed="8"/>
        <rFont val="Calibri"/>
        <family val="2"/>
      </rPr>
      <t>Small Appliance Loads</t>
    </r>
    <r>
      <rPr>
        <sz val="11"/>
        <color theme="1"/>
        <rFont val="Calibri"/>
        <family val="2"/>
        <scheme val="minor"/>
      </rPr>
      <t xml:space="preserve"> (derated)</t>
    </r>
  </si>
  <si>
    <t>Table 220.55 formula 1 Range</t>
  </si>
  <si>
    <t>Other Loads</t>
  </si>
  <si>
    <t>Table 220.55 formula 2 Range</t>
  </si>
  <si>
    <t>Total Watts</t>
  </si>
  <si>
    <t>Revision #</t>
  </si>
  <si>
    <t>Fixed Electric Space Heating</t>
  </si>
  <si>
    <t>1.1  Added space heating load</t>
  </si>
  <si>
    <t>For coments or errors with this form, contact: GregChontow@IAEI-Skyland.org</t>
  </si>
  <si>
    <t>1.2 Fixed dryer managed load</t>
  </si>
  <si>
    <t>1.3 fixed calculation on total load</t>
  </si>
  <si>
    <t>EV Charger</t>
  </si>
  <si>
    <t>(v1.4)</t>
  </si>
  <si>
    <t>1.4 Added EV Charger 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</si>
</sst>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;;@"/>
    <numFmt numFmtId="165" formatCode=";;;"/>
  </numFmts>
  <fonts count="11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11"/>
      <color indexed="8"/>
      <name val="Calibri"/>
      <family val="2"/>
    </font>
    <font>
      <sz val="9"/>
      <color indexed="81"/>
      <name val="Tahoma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80008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7" fillId="0" borderId="0" xfId="0" applyFont="1" applyAlignment="1">
      <alignment horizontal="center"/>
    </xf>
    <xf numFmtId="0" fontId="0" fillId="0" borderId="1" xfId="0" applyBorder="1"/>
    <xf numFmtId="0" fontId="7" fillId="0" borderId="2" xfId="0" applyFont="1" applyBorder="1"/>
    <xf numFmtId="0" fontId="0" fillId="0" borderId="2" xfId="0" applyBorder="1"/>
    <xf numFmtId="0" fontId="0" fillId="0" borderId="3" xfId="0" applyBorder="1"/>
    <xf numFmtId="0" fontId="7" fillId="0" borderId="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8" fillId="0" borderId="0" xfId="0" applyFont="1"/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0" fillId="2" borderId="3" xfId="0" applyFill="1" applyBorder="1" applyProtection="1">
      <protection locked="0"/>
    </xf>
    <xf numFmtId="165" fontId="0" fillId="0" borderId="5" xfId="0" applyNumberForma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0" fillId="2" borderId="3" xfId="0" applyFill="1" applyBorder="1" applyAlignment="1" applyProtection="1">
      <alignment horizontal="center"/>
      <protection locked="0"/>
    </xf>
    <xf numFmtId="165" fontId="0" fillId="0" borderId="0" xfId="0" applyNumberFormat="1"/>
    <xf numFmtId="165" fontId="0" fillId="0" borderId="5" xfId="0" applyNumberFormat="1" applyBorder="1"/>
    <xf numFmtId="165" fontId="9" fillId="0" borderId="0" xfId="0" applyNumberFormat="1" applyFont="1"/>
    <xf numFmtId="165" fontId="0" fillId="0" borderId="1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9" fillId="0" borderId="8" xfId="0" applyNumberFormat="1" applyFont="1" applyBorder="1"/>
    <xf numFmtId="165" fontId="9" fillId="0" borderId="9" xfId="0" applyNumberFormat="1" applyFont="1" applyBorder="1"/>
    <xf numFmtId="165" fontId="0" fillId="0" borderId="2" xfId="0" applyNumberFormat="1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164" fontId="0" fillId="0" borderId="6" xfId="0" applyNumberFormat="1" applyBorder="1" applyAlignment="1">
      <alignment horizontal="right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right"/>
    </xf>
    <xf numFmtId="0" fontId="0" fillId="2" borderId="5" xfId="0" applyFill="1" applyBorder="1" applyProtection="1">
      <protection locked="0"/>
    </xf>
    <xf numFmtId="0" fontId="7" fillId="0" borderId="0" xfId="0" applyFont="1"/>
    <xf numFmtId="0" fontId="0" fillId="3" borderId="0" xfId="0" applyFill="1"/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right"/>
    </xf>
    <xf numFmtId="0" fontId="10" fillId="3" borderId="0" xfId="0" applyFont="1" applyFill="1" applyAlignment="1">
      <alignment horizontal="right"/>
    </xf>
    <xf numFmtId="1" fontId="0" fillId="0" borderId="10" xfId="0" applyNumberFormat="1" applyBorder="1" applyAlignment="1">
      <alignment horizontal="right"/>
    </xf>
    <xf numFmtId="165" fontId="0" fillId="0" borderId="0" xfId="0" applyNumberForma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164" fontId="0" fillId="0" borderId="5" xfId="0" applyNumberFormat="1" applyBorder="1" applyAlignment="1">
      <alignment horizontal="right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2" borderId="4" xfId="0" applyFon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164" fontId="0" fillId="0" borderId="6" xfId="0" applyNumberForma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7" fillId="0" borderId="4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164" fontId="0" fillId="0" borderId="7" xfId="0" applyNumberFormat="1" applyBorder="1" applyAlignment="1">
      <alignment horizontal="right"/>
    </xf>
    <xf numFmtId="164" fontId="0" fillId="0" borderId="12" xfId="0" applyNumberFormat="1" applyBorder="1" applyAlignment="1">
      <alignment horizontal="right"/>
    </xf>
    <xf numFmtId="0" fontId="7" fillId="2" borderId="2" xfId="0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6" fillId="0" borderId="0" xfId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1" fontId="0" fillId="0" borderId="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0" xfId="0" applyNumberFormat="1" applyAlignment="1">
      <alignment horizontal="right"/>
    </xf>
    <xf numFmtId="1" fontId="0" fillId="0" borderId="10" xfId="0" applyNumberFormat="1" applyBorder="1" applyAlignment="1">
      <alignment horizontal="right"/>
    </xf>
    <xf numFmtId="1" fontId="0" fillId="0" borderId="2" xfId="0" applyNumberFormat="1" applyBorder="1" applyAlignment="1">
      <alignment horizontal="right"/>
    </xf>
    <xf numFmtId="1" fontId="0" fillId="0" borderId="11" xfId="0" applyNumberForma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Grayscal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regChontow@IAEI-Skyland.org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showGridLines="0" tabSelected="1" workbookViewId="0">
      <selection activeCell="C3" sqref="C3:H3"/>
    </sheetView>
  </sheetViews>
  <sheetFormatPr defaultRowHeight="15" x14ac:dyDescent="0.25"/>
  <cols>
    <col min="1" max="1" width="1.7109375" customWidth="1"/>
    <col min="2" max="2" width="20.28515625" customWidth="1"/>
    <col min="3" max="3" width="13.28515625" customWidth="1"/>
    <col min="4" max="4" width="6.7109375" customWidth="1"/>
    <col min="5" max="5" width="13.7109375" customWidth="1"/>
    <col min="6" max="6" width="9.7109375" customWidth="1"/>
    <col min="7" max="7" width="6.140625" customWidth="1"/>
    <col min="8" max="8" width="12.140625" customWidth="1"/>
    <col min="9" max="9" width="1.7109375" customWidth="1"/>
  </cols>
  <sheetData>
    <row r="1" spans="1:9" s="8" customFormat="1" ht="15.75" x14ac:dyDescent="0.25">
      <c r="B1" s="65" t="s">
        <v>0</v>
      </c>
      <c r="C1" s="65"/>
      <c r="D1" s="65"/>
      <c r="E1" s="65"/>
      <c r="F1" s="65"/>
      <c r="G1" s="65"/>
      <c r="H1" s="65"/>
    </row>
    <row r="2" spans="1:9" ht="10.5" customHeight="1" x14ac:dyDescent="0.25">
      <c r="A2" s="32"/>
      <c r="B2" s="32"/>
      <c r="C2" s="32"/>
      <c r="D2" s="32"/>
      <c r="E2" s="32"/>
      <c r="F2" s="32"/>
      <c r="G2" s="32"/>
      <c r="H2" s="35" t="s">
        <v>49</v>
      </c>
      <c r="I2" s="32"/>
    </row>
    <row r="3" spans="1:9" x14ac:dyDescent="0.25">
      <c r="A3" s="32"/>
      <c r="B3" s="9" t="s">
        <v>1</v>
      </c>
      <c r="C3" s="64"/>
      <c r="D3" s="64"/>
      <c r="E3" s="64"/>
      <c r="F3" s="64"/>
      <c r="G3" s="64"/>
      <c r="H3" s="64"/>
      <c r="I3" s="32"/>
    </row>
    <row r="4" spans="1:9" x14ac:dyDescent="0.25">
      <c r="A4" s="32"/>
      <c r="B4" s="10" t="s">
        <v>2</v>
      </c>
      <c r="C4" s="26"/>
      <c r="D4" s="10" t="s">
        <v>3</v>
      </c>
      <c r="E4" s="26"/>
      <c r="F4" s="10" t="s">
        <v>4</v>
      </c>
      <c r="G4" s="49"/>
      <c r="H4" s="49"/>
      <c r="I4" s="32"/>
    </row>
    <row r="5" spans="1:9" x14ac:dyDescent="0.25">
      <c r="A5" s="32"/>
      <c r="B5" s="10" t="s">
        <v>5</v>
      </c>
      <c r="C5" s="52"/>
      <c r="D5" s="52"/>
      <c r="E5" s="52"/>
      <c r="F5" s="52"/>
      <c r="G5" s="52"/>
      <c r="H5" s="52"/>
      <c r="I5" s="32"/>
    </row>
    <row r="6" spans="1:9" x14ac:dyDescent="0.25">
      <c r="A6" s="32"/>
      <c r="B6" s="32"/>
      <c r="C6" s="32"/>
      <c r="D6" s="32"/>
      <c r="E6" s="32"/>
      <c r="F6" s="32"/>
      <c r="G6" s="32"/>
      <c r="H6" s="32"/>
      <c r="I6" s="32"/>
    </row>
    <row r="7" spans="1:9" s="1" customFormat="1" x14ac:dyDescent="0.25">
      <c r="A7" s="33"/>
      <c r="B7" s="67" t="s">
        <v>6</v>
      </c>
      <c r="C7" s="68"/>
      <c r="D7" s="6" t="s">
        <v>7</v>
      </c>
      <c r="E7" s="6" t="s">
        <v>8</v>
      </c>
      <c r="F7" s="28" t="s">
        <v>9</v>
      </c>
      <c r="G7" s="67" t="s">
        <v>10</v>
      </c>
      <c r="H7" s="68"/>
      <c r="I7" s="33"/>
    </row>
    <row r="8" spans="1:9" x14ac:dyDescent="0.25">
      <c r="A8" s="32"/>
      <c r="B8" s="45" t="s">
        <v>11</v>
      </c>
      <c r="C8" s="46"/>
      <c r="D8" s="11"/>
      <c r="E8" s="7" t="s">
        <v>12</v>
      </c>
      <c r="F8" s="29"/>
      <c r="G8" s="54">
        <f>(D8*3)</f>
        <v>0</v>
      </c>
      <c r="H8" s="55"/>
      <c r="I8" s="32"/>
    </row>
    <row r="9" spans="1:9" x14ac:dyDescent="0.25">
      <c r="A9" s="32"/>
      <c r="B9" s="45" t="s">
        <v>13</v>
      </c>
      <c r="C9" s="46"/>
      <c r="D9" s="11">
        <v>2</v>
      </c>
      <c r="E9" s="5">
        <v>1500</v>
      </c>
      <c r="F9" s="24"/>
      <c r="G9" s="54">
        <f>SUM(D9*E9)</f>
        <v>3000</v>
      </c>
      <c r="H9" s="55"/>
      <c r="I9" s="32"/>
    </row>
    <row r="10" spans="1:9" x14ac:dyDescent="0.25">
      <c r="A10" s="32"/>
      <c r="B10" s="45" t="s">
        <v>14</v>
      </c>
      <c r="C10" s="46"/>
      <c r="D10" s="11">
        <v>1</v>
      </c>
      <c r="E10" s="5">
        <v>1500</v>
      </c>
      <c r="F10" s="24"/>
      <c r="G10" s="54">
        <f>SUM(D10*E10)</f>
        <v>1500</v>
      </c>
      <c r="H10" s="55"/>
      <c r="I10" s="32"/>
    </row>
    <row r="11" spans="1:9" x14ac:dyDescent="0.25">
      <c r="A11" s="34"/>
      <c r="B11" s="58" t="s">
        <v>15</v>
      </c>
      <c r="C11" s="59"/>
      <c r="D11" s="59"/>
      <c r="E11" s="59"/>
      <c r="F11" s="55"/>
      <c r="G11" s="12">
        <f>SUM(G8:H10)</f>
        <v>4500</v>
      </c>
      <c r="H11" s="13">
        <f>IF(G11&gt;3000,((G11-3000)*0.35+(3000)),G11)</f>
        <v>3525</v>
      </c>
      <c r="I11" s="32"/>
    </row>
    <row r="12" spans="1:9" x14ac:dyDescent="0.25">
      <c r="A12" s="32"/>
      <c r="B12" s="45" t="s">
        <v>16</v>
      </c>
      <c r="C12" s="46"/>
      <c r="D12" s="11"/>
      <c r="E12" s="11"/>
      <c r="F12" s="25"/>
      <c r="G12" s="56">
        <f>IF(ISBLANK(F12),(D12*E12),0)</f>
        <v>0</v>
      </c>
      <c r="H12" s="57"/>
      <c r="I12" s="32"/>
    </row>
    <row r="13" spans="1:9" x14ac:dyDescent="0.25">
      <c r="A13" s="32"/>
      <c r="B13" s="45" t="s">
        <v>17</v>
      </c>
      <c r="C13" s="46"/>
      <c r="D13" s="11"/>
      <c r="E13" s="11"/>
      <c r="F13" s="25"/>
      <c r="G13" s="56">
        <f t="shared" ref="G13:G27" si="0">IF(ISBLANK(F13),(D13*E13),0)</f>
        <v>0</v>
      </c>
      <c r="H13" s="57"/>
      <c r="I13" s="32"/>
    </row>
    <row r="14" spans="1:9" x14ac:dyDescent="0.25">
      <c r="A14" s="32"/>
      <c r="B14" s="45" t="s">
        <v>18</v>
      </c>
      <c r="C14" s="46"/>
      <c r="D14" s="11"/>
      <c r="E14" s="11"/>
      <c r="F14" s="25"/>
      <c r="G14" s="56">
        <f t="shared" si="0"/>
        <v>0</v>
      </c>
      <c r="H14" s="57"/>
      <c r="I14" s="32"/>
    </row>
    <row r="15" spans="1:9" x14ac:dyDescent="0.25">
      <c r="A15" s="32"/>
      <c r="B15" s="45" t="s">
        <v>19</v>
      </c>
      <c r="C15" s="46"/>
      <c r="D15" s="11"/>
      <c r="E15" s="11"/>
      <c r="F15" s="25"/>
      <c r="G15" s="56">
        <f t="shared" si="0"/>
        <v>0</v>
      </c>
      <c r="H15" s="57"/>
      <c r="I15" s="32"/>
    </row>
    <row r="16" spans="1:9" x14ac:dyDescent="0.25">
      <c r="A16" s="32"/>
      <c r="B16" s="45" t="s">
        <v>20</v>
      </c>
      <c r="C16" s="46"/>
      <c r="D16" s="11"/>
      <c r="E16" s="11"/>
      <c r="F16" s="25"/>
      <c r="G16" s="56">
        <f t="shared" si="0"/>
        <v>0</v>
      </c>
      <c r="H16" s="57"/>
      <c r="I16" s="32"/>
    </row>
    <row r="17" spans="1:9" x14ac:dyDescent="0.25">
      <c r="A17" s="32"/>
      <c r="B17" s="45" t="s">
        <v>21</v>
      </c>
      <c r="C17" s="46"/>
      <c r="D17" s="11"/>
      <c r="E17" s="11"/>
      <c r="F17" s="25"/>
      <c r="G17" s="56">
        <f t="shared" si="0"/>
        <v>0</v>
      </c>
      <c r="H17" s="57"/>
      <c r="I17" s="32"/>
    </row>
    <row r="18" spans="1:9" x14ac:dyDescent="0.25">
      <c r="A18" s="32"/>
      <c r="B18" s="45" t="s">
        <v>22</v>
      </c>
      <c r="C18" s="46"/>
      <c r="D18" s="11"/>
      <c r="E18" s="11"/>
      <c r="F18" s="25"/>
      <c r="G18" s="56">
        <f t="shared" si="0"/>
        <v>0</v>
      </c>
      <c r="H18" s="57"/>
      <c r="I18" s="32"/>
    </row>
    <row r="19" spans="1:9" x14ac:dyDescent="0.25">
      <c r="A19" s="32"/>
      <c r="B19" s="45" t="s">
        <v>23</v>
      </c>
      <c r="C19" s="46"/>
      <c r="D19" s="11"/>
      <c r="E19" s="11"/>
      <c r="F19" s="25"/>
      <c r="G19" s="56">
        <f t="shared" si="0"/>
        <v>0</v>
      </c>
      <c r="H19" s="57"/>
      <c r="I19" s="32"/>
    </row>
    <row r="20" spans="1:9" x14ac:dyDescent="0.25">
      <c r="A20" s="32"/>
      <c r="B20" s="45" t="s">
        <v>24</v>
      </c>
      <c r="C20" s="46"/>
      <c r="D20" s="11"/>
      <c r="E20" s="11"/>
      <c r="F20" s="25"/>
      <c r="G20" s="56">
        <f t="shared" si="0"/>
        <v>0</v>
      </c>
      <c r="H20" s="57"/>
      <c r="I20" s="32"/>
    </row>
    <row r="21" spans="1:9" x14ac:dyDescent="0.25">
      <c r="A21" s="32"/>
      <c r="B21" s="45" t="s">
        <v>25</v>
      </c>
      <c r="C21" s="46"/>
      <c r="D21" s="11"/>
      <c r="E21" s="11"/>
      <c r="F21" s="25"/>
      <c r="G21" s="56">
        <f t="shared" si="0"/>
        <v>0</v>
      </c>
      <c r="H21" s="57"/>
      <c r="I21" s="32"/>
    </row>
    <row r="22" spans="1:9" x14ac:dyDescent="0.25">
      <c r="A22" s="32"/>
      <c r="B22" s="45" t="s">
        <v>26</v>
      </c>
      <c r="C22" s="46"/>
      <c r="D22" s="11"/>
      <c r="E22" s="11"/>
      <c r="F22" s="25"/>
      <c r="G22" s="56">
        <f t="shared" si="0"/>
        <v>0</v>
      </c>
      <c r="H22" s="57"/>
      <c r="I22" s="32"/>
    </row>
    <row r="23" spans="1:9" x14ac:dyDescent="0.25">
      <c r="A23" s="32"/>
      <c r="B23" s="47" t="s">
        <v>27</v>
      </c>
      <c r="C23" s="48"/>
      <c r="D23" s="11"/>
      <c r="E23" s="11"/>
      <c r="F23" s="25"/>
      <c r="G23" s="56">
        <f t="shared" si="0"/>
        <v>0</v>
      </c>
      <c r="H23" s="57"/>
      <c r="I23" s="32"/>
    </row>
    <row r="24" spans="1:9" x14ac:dyDescent="0.25">
      <c r="A24" s="32"/>
      <c r="B24" s="69"/>
      <c r="C24" s="70"/>
      <c r="D24" s="11"/>
      <c r="E24" s="11"/>
      <c r="F24" s="25"/>
      <c r="G24" s="56">
        <f t="shared" si="0"/>
        <v>0</v>
      </c>
      <c r="H24" s="57"/>
      <c r="I24" s="32"/>
    </row>
    <row r="25" spans="1:9" x14ac:dyDescent="0.25">
      <c r="A25" s="32"/>
      <c r="B25" s="72"/>
      <c r="C25" s="73"/>
      <c r="D25" s="11"/>
      <c r="E25" s="11"/>
      <c r="F25" s="25"/>
      <c r="G25" s="56">
        <f t="shared" si="0"/>
        <v>0</v>
      </c>
      <c r="H25" s="57"/>
      <c r="I25" s="32"/>
    </row>
    <row r="26" spans="1:9" x14ac:dyDescent="0.25">
      <c r="A26" s="32"/>
      <c r="B26" s="72"/>
      <c r="C26" s="73"/>
      <c r="D26" s="11"/>
      <c r="E26" s="11"/>
      <c r="F26" s="25"/>
      <c r="G26" s="56">
        <f t="shared" si="0"/>
        <v>0</v>
      </c>
      <c r="H26" s="57"/>
      <c r="I26" s="32"/>
    </row>
    <row r="27" spans="1:9" x14ac:dyDescent="0.25">
      <c r="A27" s="32"/>
      <c r="B27" s="50"/>
      <c r="C27" s="51"/>
      <c r="D27" s="11"/>
      <c r="E27" s="11"/>
      <c r="F27" s="25"/>
      <c r="G27" s="56">
        <f t="shared" si="0"/>
        <v>0</v>
      </c>
      <c r="H27" s="57"/>
      <c r="I27" s="32"/>
    </row>
    <row r="28" spans="1:9" x14ac:dyDescent="0.25">
      <c r="A28" s="32"/>
      <c r="B28" s="58" t="s">
        <v>28</v>
      </c>
      <c r="C28" s="60"/>
      <c r="D28" s="60"/>
      <c r="E28" s="60"/>
      <c r="F28" s="61"/>
      <c r="G28" s="12">
        <f>SUM(D12:D27)</f>
        <v>0</v>
      </c>
      <c r="H28" s="27">
        <f>IF(G28&gt;3,SUM(G12:H27)*0.75,SUM(G12:H27))</f>
        <v>0</v>
      </c>
      <c r="I28" s="32"/>
    </row>
    <row r="29" spans="1:9" x14ac:dyDescent="0.25">
      <c r="A29" s="32"/>
      <c r="B29" s="47" t="s">
        <v>29</v>
      </c>
      <c r="C29" s="48"/>
      <c r="D29" s="11"/>
      <c r="E29" s="11"/>
      <c r="F29" s="25"/>
      <c r="G29" s="56">
        <f>IF(ISBLANK(F29),(D29*E29),0)</f>
        <v>0</v>
      </c>
      <c r="H29" s="57"/>
      <c r="I29" s="32"/>
    </row>
    <row r="30" spans="1:9" x14ac:dyDescent="0.25">
      <c r="A30" s="32"/>
      <c r="B30" s="45" t="s">
        <v>30</v>
      </c>
      <c r="C30" s="46"/>
      <c r="D30" s="11"/>
      <c r="E30" s="11"/>
      <c r="F30" s="14"/>
      <c r="G30" s="15">
        <f>IF(D30=1,B37,B38)</f>
        <v>0</v>
      </c>
      <c r="H30" s="27">
        <f>IF(ISBLANK(F30),G30,0)</f>
        <v>0</v>
      </c>
      <c r="I30" s="32"/>
    </row>
    <row r="31" spans="1:9" x14ac:dyDescent="0.25">
      <c r="A31" s="32"/>
      <c r="B31" s="45" t="s">
        <v>31</v>
      </c>
      <c r="C31" s="46"/>
      <c r="D31" s="11"/>
      <c r="E31" s="11"/>
      <c r="F31" s="30"/>
      <c r="G31" s="16">
        <f>IF(D31=1,B39,B40)</f>
        <v>0</v>
      </c>
      <c r="H31" s="27">
        <f>IF(ISBLANK(F31),G31,0)</f>
        <v>0</v>
      </c>
      <c r="I31" s="32"/>
    </row>
    <row r="32" spans="1:9" x14ac:dyDescent="0.25">
      <c r="A32" s="32"/>
      <c r="B32" s="45" t="s">
        <v>32</v>
      </c>
      <c r="C32" s="46"/>
      <c r="D32" s="11"/>
      <c r="E32" s="11"/>
      <c r="F32" s="25"/>
      <c r="G32" s="56">
        <f>IF(ISBLANK(F32),(D32*E32),0)</f>
        <v>0</v>
      </c>
      <c r="H32" s="57"/>
      <c r="I32" s="32"/>
    </row>
    <row r="33" spans="1:9" x14ac:dyDescent="0.25">
      <c r="A33" s="32"/>
      <c r="B33" s="47" t="s">
        <v>33</v>
      </c>
      <c r="C33" s="48"/>
      <c r="D33" s="11"/>
      <c r="E33" s="11"/>
      <c r="F33" s="25"/>
      <c r="G33" s="56">
        <f>IF(ISBLANK(F33),(D33*E33),0)</f>
        <v>0</v>
      </c>
      <c r="H33" s="57"/>
      <c r="I33" s="32"/>
    </row>
    <row r="34" spans="1:9" x14ac:dyDescent="0.25">
      <c r="A34" s="32"/>
      <c r="B34" s="53" t="s">
        <v>43</v>
      </c>
      <c r="C34" s="53"/>
      <c r="D34" s="43"/>
      <c r="E34" s="43"/>
      <c r="F34" s="44"/>
      <c r="G34" s="62">
        <f>IF(ISBLANK(F34),(D34*E34),0)</f>
        <v>0</v>
      </c>
      <c r="H34" s="63"/>
      <c r="I34" s="32"/>
    </row>
    <row r="35" spans="1:9" x14ac:dyDescent="0.25">
      <c r="A35" s="32"/>
      <c r="B35" s="40" t="s">
        <v>48</v>
      </c>
      <c r="C35" s="41"/>
      <c r="D35" s="11"/>
      <c r="E35" s="11"/>
      <c r="F35" s="14"/>
      <c r="G35" s="42"/>
      <c r="H35" s="27">
        <f>IF(ISBLANK(F35),(D35*E35),0)</f>
        <v>0</v>
      </c>
      <c r="I35" s="32"/>
    </row>
    <row r="36" spans="1:9" x14ac:dyDescent="0.25">
      <c r="A36" s="32"/>
      <c r="B36" s="32"/>
      <c r="C36" s="32"/>
      <c r="D36" s="32"/>
      <c r="E36" s="32"/>
      <c r="F36" s="32"/>
      <c r="G36" s="32"/>
      <c r="H36" s="32"/>
      <c r="I36" s="32"/>
    </row>
    <row r="37" spans="1:9" x14ac:dyDescent="0.25">
      <c r="A37" s="32"/>
      <c r="B37" s="19">
        <f>IF(E30&lt;3500,D30*E30*0.8,IF(E30&lt;8750,D30*E30*0.8,8000))</f>
        <v>0</v>
      </c>
      <c r="C37" s="18" t="s">
        <v>34</v>
      </c>
      <c r="D37" s="2" t="s">
        <v>35</v>
      </c>
      <c r="E37" s="2"/>
      <c r="F37" s="2"/>
      <c r="G37" s="74">
        <f>H11</f>
        <v>3525</v>
      </c>
      <c r="H37" s="75"/>
      <c r="I37" s="32"/>
    </row>
    <row r="38" spans="1:9" x14ac:dyDescent="0.25">
      <c r="A38" s="32"/>
      <c r="B38" s="20">
        <f>IF(E30&lt;3500,D30*E30*0.75,IF(E30&lt;8750,D30*E30*0.65,11000))</f>
        <v>0</v>
      </c>
      <c r="C38" s="15" t="s">
        <v>36</v>
      </c>
      <c r="D38" t="s">
        <v>37</v>
      </c>
      <c r="G38" s="76">
        <f>H28</f>
        <v>0</v>
      </c>
      <c r="H38" s="77"/>
      <c r="I38" s="32"/>
    </row>
    <row r="39" spans="1:9" x14ac:dyDescent="0.25">
      <c r="A39" s="32"/>
      <c r="B39" s="21">
        <f>IF(E31&lt;3500,D31*E31*0.8,IF(E31&lt;8750,D31*E31*0.8,8000))</f>
        <v>0</v>
      </c>
      <c r="C39" s="15" t="s">
        <v>38</v>
      </c>
      <c r="D39" s="31" t="s">
        <v>39</v>
      </c>
      <c r="G39" s="37">
        <f>IF(G32+G33&gt;G34,G32+G33,G34)</f>
        <v>0</v>
      </c>
      <c r="H39" s="36">
        <f>SUM(G29+H30+H31+H35+G39)</f>
        <v>0</v>
      </c>
      <c r="I39" s="32"/>
    </row>
    <row r="40" spans="1:9" x14ac:dyDescent="0.25">
      <c r="A40" s="32"/>
      <c r="B40" s="22">
        <f>IF(E31&lt;3500,D31*E31*0.75,IF(E31&lt;8750,D31*E31*0.65,11000))</f>
        <v>0</v>
      </c>
      <c r="C40" s="23" t="s">
        <v>40</v>
      </c>
      <c r="D40" s="3" t="s">
        <v>41</v>
      </c>
      <c r="E40" s="4"/>
      <c r="F40" s="4"/>
      <c r="G40" s="78">
        <f>SUM(G37+G38+H39)</f>
        <v>3525</v>
      </c>
      <c r="H40" s="79"/>
      <c r="I40" s="32"/>
    </row>
    <row r="41" spans="1:9" ht="9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</row>
    <row r="42" spans="1:9" x14ac:dyDescent="0.25">
      <c r="B42" s="66" t="s">
        <v>45</v>
      </c>
      <c r="C42" s="66"/>
      <c r="D42" s="66"/>
      <c r="E42" s="66"/>
      <c r="F42" s="66"/>
      <c r="G42" s="66"/>
      <c r="H42" s="66"/>
    </row>
    <row r="43" spans="1:9" x14ac:dyDescent="0.25">
      <c r="B43" s="71"/>
      <c r="C43" s="71"/>
      <c r="D43" s="71"/>
      <c r="E43" s="71"/>
      <c r="F43" s="71"/>
      <c r="G43" s="71"/>
      <c r="H43" s="71"/>
    </row>
    <row r="44" spans="1:9" x14ac:dyDescent="0.25">
      <c r="B44" s="71"/>
      <c r="C44" s="71"/>
      <c r="D44" s="71"/>
      <c r="E44" s="71"/>
      <c r="F44" s="71"/>
      <c r="G44" s="71"/>
      <c r="H44" s="71"/>
    </row>
    <row r="45" spans="1:9" x14ac:dyDescent="0.25">
      <c r="B45" s="15"/>
      <c r="C45" s="15"/>
    </row>
    <row r="46" spans="1:9" x14ac:dyDescent="0.25">
      <c r="B46" s="15"/>
      <c r="C46" s="15"/>
    </row>
    <row r="47" spans="1:9" x14ac:dyDescent="0.25">
      <c r="B47" s="17"/>
      <c r="C47" s="15"/>
    </row>
    <row r="48" spans="1:9" x14ac:dyDescent="0.25">
      <c r="B48" s="17"/>
      <c r="C48" s="15"/>
    </row>
    <row r="50" spans="2:2" x14ac:dyDescent="0.25">
      <c r="B50" s="38" t="s">
        <v>42</v>
      </c>
    </row>
    <row r="51" spans="2:2" x14ac:dyDescent="0.25">
      <c r="B51" s="39" t="s">
        <v>44</v>
      </c>
    </row>
    <row r="52" spans="2:2" x14ac:dyDescent="0.25">
      <c r="B52" t="s">
        <v>46</v>
      </c>
    </row>
    <row r="53" spans="2:2" x14ac:dyDescent="0.25">
      <c r="B53" t="s">
        <v>47</v>
      </c>
    </row>
    <row r="54" spans="2:2" x14ac:dyDescent="0.25">
      <c r="B54" t="s">
        <v>50</v>
      </c>
    </row>
  </sheetData>
  <sheetProtection algorithmName="SHA-512" hashValue="PAdIictCQDtyU6ie0Pi2hpJVmvAVqJAS1kQEDWD5UhQWIsk4v8PiLYDBASi+IEGTIVy2hv7pdRfHpUYclVG0VQ==" saltValue="x5NBnNQO8Zsn1Dc2lINREw==" spinCount="100000" sheet="1" selectLockedCells="1"/>
  <mergeCells count="62">
    <mergeCell ref="B44:H44"/>
    <mergeCell ref="B26:C26"/>
    <mergeCell ref="B30:C30"/>
    <mergeCell ref="G20:H20"/>
    <mergeCell ref="G21:H21"/>
    <mergeCell ref="G22:H22"/>
    <mergeCell ref="G37:H37"/>
    <mergeCell ref="G24:H24"/>
    <mergeCell ref="B33:C33"/>
    <mergeCell ref="G33:H33"/>
    <mergeCell ref="B43:H43"/>
    <mergeCell ref="G32:H32"/>
    <mergeCell ref="G23:H23"/>
    <mergeCell ref="B25:C25"/>
    <mergeCell ref="G38:H38"/>
    <mergeCell ref="G40:H40"/>
    <mergeCell ref="C3:H3"/>
    <mergeCell ref="B1:H1"/>
    <mergeCell ref="B42:H42"/>
    <mergeCell ref="B7:C7"/>
    <mergeCell ref="B8:C8"/>
    <mergeCell ref="B9:C9"/>
    <mergeCell ref="B10:C10"/>
    <mergeCell ref="B12:C12"/>
    <mergeCell ref="B13:C13"/>
    <mergeCell ref="G7:H7"/>
    <mergeCell ref="G26:H26"/>
    <mergeCell ref="B23:C23"/>
    <mergeCell ref="G25:H25"/>
    <mergeCell ref="G27:H27"/>
    <mergeCell ref="G29:H29"/>
    <mergeCell ref="B24:C24"/>
    <mergeCell ref="B34:C34"/>
    <mergeCell ref="G8:H8"/>
    <mergeCell ref="G9:H9"/>
    <mergeCell ref="G10:H10"/>
    <mergeCell ref="G12:H12"/>
    <mergeCell ref="G13:H13"/>
    <mergeCell ref="B11:F11"/>
    <mergeCell ref="G19:H19"/>
    <mergeCell ref="B28:F28"/>
    <mergeCell ref="B20:C20"/>
    <mergeCell ref="B14:C14"/>
    <mergeCell ref="G34:H34"/>
    <mergeCell ref="B19:C19"/>
    <mergeCell ref="B21:C21"/>
    <mergeCell ref="G14:H14"/>
    <mergeCell ref="G15:H15"/>
    <mergeCell ref="B32:C32"/>
    <mergeCell ref="B31:C31"/>
    <mergeCell ref="B29:C29"/>
    <mergeCell ref="G4:H4"/>
    <mergeCell ref="B27:C27"/>
    <mergeCell ref="C5:H5"/>
    <mergeCell ref="B22:C22"/>
    <mergeCell ref="G16:H16"/>
    <mergeCell ref="G17:H17"/>
    <mergeCell ref="G18:H18"/>
    <mergeCell ref="B15:C15"/>
    <mergeCell ref="B16:C16"/>
    <mergeCell ref="B17:C17"/>
    <mergeCell ref="B18:C18"/>
  </mergeCells>
  <dataValidations count="2">
    <dataValidation type="whole" allowBlank="1" showInputMessage="1" showErrorMessage="1" sqref="D30:D31" xr:uid="{00000000-0002-0000-0000-000000000000}">
      <formula1>1</formula1>
      <formula2>2</formula2>
    </dataValidation>
    <dataValidation type="whole" allowBlank="1" showInputMessage="1" showErrorMessage="1" sqref="D29" xr:uid="{00000000-0002-0000-0000-000001000000}">
      <formula1>1</formula1>
      <formula2>4</formula2>
    </dataValidation>
  </dataValidations>
  <hyperlinks>
    <hyperlink ref="B42:H42" r:id="rId1" display="For coments or errors contact: GregChontow@IAEI-Skyland.org" xr:uid="{00000000-0004-0000-0000-000000000000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Chontow</dc:creator>
  <cp:lastModifiedBy>Greg Chontow</cp:lastModifiedBy>
  <cp:revision/>
  <cp:lastPrinted>2024-06-21T19:20:43Z</cp:lastPrinted>
  <dcterms:created xsi:type="dcterms:W3CDTF">2012-12-26T15:24:48Z</dcterms:created>
  <dcterms:modified xsi:type="dcterms:W3CDTF">2024-06-21T19:34:02Z</dcterms:modified>
</cp:coreProperties>
</file>